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ent\Documents\Mes documents VINCENT\25 - LOISIRS\Caravane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L20" i="1"/>
  <c r="L12" i="1"/>
  <c r="N17" i="1"/>
  <c r="L11" i="1"/>
  <c r="J12" i="1"/>
  <c r="Q14" i="1"/>
  <c r="J10" i="1"/>
  <c r="E6" i="1"/>
  <c r="L6" i="1"/>
  <c r="M17" i="1"/>
  <c r="L17" i="1"/>
  <c r="M16" i="1"/>
  <c r="N16" i="1" s="1"/>
  <c r="L16" i="1"/>
  <c r="L5" i="1"/>
  <c r="F17" i="1"/>
  <c r="F16" i="1"/>
  <c r="G16" i="1" s="1"/>
  <c r="G19" i="1" s="1"/>
  <c r="E17" i="1"/>
  <c r="E16" i="1"/>
  <c r="C10" i="1"/>
  <c r="E10" i="1" s="1"/>
  <c r="E5" i="1"/>
  <c r="N19" i="1" l="1"/>
  <c r="L19" i="1"/>
  <c r="E19" i="1"/>
</calcChain>
</file>

<file path=xl/sharedStrings.xml><?xml version="1.0" encoding="utf-8"?>
<sst xmlns="http://schemas.openxmlformats.org/spreadsheetml/2006/main" count="46" uniqueCount="32">
  <si>
    <t>Achat</t>
  </si>
  <si>
    <t>Vente</t>
  </si>
  <si>
    <t>Décote / an</t>
  </si>
  <si>
    <t>Assurance / an</t>
  </si>
  <si>
    <t>Entretien annuel
(pneus 5 ans
et divers)</t>
  </si>
  <si>
    <t>Hivernage / an</t>
  </si>
  <si>
    <t>Sur conso Gasoil l/kms</t>
  </si>
  <si>
    <t xml:space="preserve">Saison haute </t>
  </si>
  <si>
    <t>Saison basse</t>
  </si>
  <si>
    <t>PU</t>
  </si>
  <si>
    <t>TOTAL / AN</t>
  </si>
  <si>
    <t>Rapido 44 TLM Occasion</t>
  </si>
  <si>
    <t>Peu utilisée (2 sem/an)</t>
  </si>
  <si>
    <t>Utilisation annuelle Camping</t>
  </si>
  <si>
    <t>Jour</t>
  </si>
  <si>
    <t>Mobil Home</t>
  </si>
  <si>
    <t>PU / J</t>
  </si>
  <si>
    <t>14 Jours</t>
  </si>
  <si>
    <t>Caravelair Allegra 475</t>
  </si>
  <si>
    <t>Occasion récente (5 sem/an)</t>
  </si>
  <si>
    <t>21 J HS - 14 J HB</t>
  </si>
  <si>
    <t>PU Gasoil / litre || Kms</t>
  </si>
  <si>
    <t>Sur cout péage [[ Kms</t>
  </si>
  <si>
    <t>Lille Lyon en solo Via michelin par A26 A31</t>
  </si>
  <si>
    <t>Lille Lyon en traction Via michelin par A26 A31</t>
  </si>
  <si>
    <t>Kms sur autoroute</t>
  </si>
  <si>
    <t>Ecart / kilometre</t>
  </si>
  <si>
    <t>Sur conso Gasoil litres /kms</t>
  </si>
  <si>
    <t>PU Gasoil / litre    et  Kms</t>
  </si>
  <si>
    <t>Sur cout péage et  Kms</t>
  </si>
  <si>
    <t>Sur cout caravane</t>
  </si>
  <si>
    <t>Vente Hypothèse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</si>
</sst>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9" formatCode="#,##0\ [$KMS]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44" fontId="0" fillId="0" borderId="0" xfId="2" applyFont="1"/>
    <xf numFmtId="43" fontId="0" fillId="0" borderId="0" xfId="1" applyFont="1"/>
    <xf numFmtId="44" fontId="0" fillId="0" borderId="0" xfId="0" applyNumberFormat="1"/>
    <xf numFmtId="0" fontId="0" fillId="0" borderId="2" xfId="0" applyBorder="1"/>
    <xf numFmtId="0" fontId="0" fillId="0" borderId="3" xfId="0" applyBorder="1"/>
    <xf numFmtId="4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44" fontId="0" fillId="0" borderId="12" xfId="2" applyFont="1" applyBorder="1"/>
    <xf numFmtId="0" fontId="0" fillId="0" borderId="11" xfId="0" applyBorder="1" applyAlignment="1">
      <alignment wrapText="1"/>
    </xf>
    <xf numFmtId="44" fontId="0" fillId="0" borderId="0" xfId="2" applyFont="1" applyBorder="1"/>
    <xf numFmtId="44" fontId="0" fillId="0" borderId="12" xfId="0" applyNumberFormat="1" applyBorder="1"/>
    <xf numFmtId="44" fontId="0" fillId="0" borderId="9" xfId="2" applyFont="1" applyBorder="1"/>
    <xf numFmtId="44" fontId="0" fillId="0" borderId="10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4" fontId="0" fillId="0" borderId="14" xfId="0" applyNumberFormat="1" applyBorder="1"/>
    <xf numFmtId="44" fontId="0" fillId="0" borderId="1" xfId="0" applyNumberFormat="1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Border="1"/>
    <xf numFmtId="14" fontId="0" fillId="0" borderId="11" xfId="0" applyNumberFormat="1" applyBorder="1"/>
    <xf numFmtId="44" fontId="0" fillId="0" borderId="11" xfId="2" applyFont="1" applyBorder="1"/>
    <xf numFmtId="44" fontId="0" fillId="0" borderId="8" xfId="2" applyFont="1" applyBorder="1"/>
    <xf numFmtId="44" fontId="0" fillId="0" borderId="6" xfId="2" applyFont="1" applyBorder="1"/>
    <xf numFmtId="43" fontId="0" fillId="0" borderId="0" xfId="0" applyNumberFormat="1"/>
    <xf numFmtId="44" fontId="0" fillId="0" borderId="3" xfId="2" applyFont="1" applyBorder="1"/>
    <xf numFmtId="0" fontId="0" fillId="0" borderId="4" xfId="0" applyBorder="1"/>
    <xf numFmtId="0" fontId="0" fillId="0" borderId="1" xfId="0" applyBorder="1"/>
    <xf numFmtId="43" fontId="0" fillId="0" borderId="5" xfId="1" applyFont="1" applyBorder="1"/>
    <xf numFmtId="44" fontId="0" fillId="0" borderId="7" xfId="2" applyFont="1" applyBorder="1"/>
    <xf numFmtId="44" fontId="0" fillId="0" borderId="15" xfId="2" applyFont="1" applyBorder="1"/>
    <xf numFmtId="169" fontId="0" fillId="0" borderId="8" xfId="0" applyNumberFormat="1" applyBorder="1"/>
    <xf numFmtId="44" fontId="0" fillId="0" borderId="10" xfId="2" applyFont="1" applyBorder="1"/>
    <xf numFmtId="0" fontId="0" fillId="0" borderId="0" xfId="0" applyFill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tabSelected="1" workbookViewId="0">
      <selection activeCell="F15" sqref="F15"/>
    </sheetView>
  </sheetViews>
  <sheetFormatPr baseColWidth="10" defaultRowHeight="15" x14ac:dyDescent="0.25"/>
  <cols>
    <col min="2" max="2" width="22.28515625" customWidth="1"/>
    <col min="3" max="3" width="10.7109375" bestFit="1" customWidth="1"/>
    <col min="4" max="5" width="10.85546875" bestFit="1" customWidth="1"/>
    <col min="8" max="8" width="3.28515625" customWidth="1"/>
    <col min="9" max="9" width="27" bestFit="1" customWidth="1"/>
    <col min="11" max="11" width="11.85546875" bestFit="1" customWidth="1"/>
  </cols>
  <sheetData>
    <row r="1" spans="2:18" x14ac:dyDescent="0.25">
      <c r="C1" s="27" t="s">
        <v>11</v>
      </c>
      <c r="D1" s="29"/>
      <c r="E1" s="28"/>
      <c r="F1" s="27" t="s">
        <v>15</v>
      </c>
      <c r="G1" s="28"/>
      <c r="J1" s="27" t="s">
        <v>18</v>
      </c>
      <c r="K1" s="29"/>
      <c r="L1" s="28"/>
      <c r="M1" s="29" t="s">
        <v>15</v>
      </c>
      <c r="N1" s="28"/>
    </row>
    <row r="2" spans="2:18" x14ac:dyDescent="0.25">
      <c r="C2" s="30" t="s">
        <v>12</v>
      </c>
      <c r="D2" s="31"/>
      <c r="E2" s="32"/>
      <c r="F2" s="30" t="s">
        <v>17</v>
      </c>
      <c r="G2" s="32"/>
      <c r="J2" s="30" t="s">
        <v>19</v>
      </c>
      <c r="K2" s="31"/>
      <c r="L2" s="32"/>
      <c r="M2" s="31" t="s">
        <v>20</v>
      </c>
      <c r="N2" s="32"/>
    </row>
    <row r="3" spans="2:18" x14ac:dyDescent="0.25">
      <c r="B3" s="7" t="s">
        <v>0</v>
      </c>
      <c r="C3" s="33">
        <v>38517</v>
      </c>
      <c r="D3" s="37">
        <v>9000</v>
      </c>
      <c r="E3" s="9"/>
      <c r="G3" s="23">
        <v>0</v>
      </c>
      <c r="I3" s="7" t="s">
        <v>0</v>
      </c>
      <c r="J3" s="34">
        <v>42511</v>
      </c>
      <c r="K3" s="37">
        <v>17000</v>
      </c>
      <c r="L3" s="9"/>
      <c r="N3" s="23">
        <v>0</v>
      </c>
    </row>
    <row r="4" spans="2:18" x14ac:dyDescent="0.25">
      <c r="B4" s="13" t="s">
        <v>1</v>
      </c>
      <c r="C4" s="34">
        <v>42511</v>
      </c>
      <c r="D4" s="18">
        <v>6900</v>
      </c>
      <c r="E4" s="15"/>
      <c r="G4" s="23">
        <v>0</v>
      </c>
      <c r="I4" s="13" t="s">
        <v>31</v>
      </c>
      <c r="J4" s="34">
        <v>46894</v>
      </c>
      <c r="K4" s="18">
        <v>5000</v>
      </c>
      <c r="L4" s="15"/>
      <c r="N4" s="23">
        <v>0</v>
      </c>
    </row>
    <row r="5" spans="2:18" x14ac:dyDescent="0.25">
      <c r="B5" s="13" t="s">
        <v>2</v>
      </c>
      <c r="C5" s="13"/>
      <c r="D5" s="14"/>
      <c r="E5" s="16">
        <f>(D3-D4)/((C4-C3)/365.25)</f>
        <v>192.04431647471208</v>
      </c>
      <c r="G5" s="23">
        <v>0</v>
      </c>
      <c r="I5" s="13" t="s">
        <v>2</v>
      </c>
      <c r="J5" s="13"/>
      <c r="K5" s="14"/>
      <c r="L5" s="16">
        <f>(K3-K4)/((J4-J3)/365.25)</f>
        <v>1000</v>
      </c>
      <c r="N5" s="23">
        <v>0</v>
      </c>
    </row>
    <row r="6" spans="2:18" x14ac:dyDescent="0.25">
      <c r="B6" s="13" t="s">
        <v>3</v>
      </c>
      <c r="C6" s="13"/>
      <c r="D6" s="14"/>
      <c r="E6" s="16">
        <f>9000*0.02</f>
        <v>180</v>
      </c>
      <c r="G6" s="23">
        <v>0</v>
      </c>
      <c r="I6" s="13" t="s">
        <v>3</v>
      </c>
      <c r="J6" s="13"/>
      <c r="K6" s="14"/>
      <c r="L6" s="16">
        <f>K3*0.02</f>
        <v>340</v>
      </c>
      <c r="N6" s="23">
        <v>0</v>
      </c>
    </row>
    <row r="7" spans="2:18" x14ac:dyDescent="0.25">
      <c r="B7" s="13" t="s">
        <v>5</v>
      </c>
      <c r="C7" s="13"/>
      <c r="D7" s="14"/>
      <c r="E7" s="16">
        <v>250</v>
      </c>
      <c r="G7" s="23">
        <v>0</v>
      </c>
      <c r="I7" s="13" t="s">
        <v>5</v>
      </c>
      <c r="J7" s="13"/>
      <c r="K7" s="14"/>
      <c r="L7" s="16">
        <v>300</v>
      </c>
      <c r="N7" s="23">
        <v>0</v>
      </c>
    </row>
    <row r="8" spans="2:18" ht="75" x14ac:dyDescent="0.25">
      <c r="B8" s="17" t="s">
        <v>4</v>
      </c>
      <c r="C8" s="13"/>
      <c r="D8" s="14"/>
      <c r="E8" s="16">
        <v>50</v>
      </c>
      <c r="G8" s="23">
        <v>0</v>
      </c>
      <c r="I8" s="17" t="s">
        <v>4</v>
      </c>
      <c r="J8" s="13"/>
      <c r="K8" s="14"/>
      <c r="L8" s="16">
        <v>70</v>
      </c>
      <c r="N8" s="23">
        <v>0</v>
      </c>
    </row>
    <row r="9" spans="2:18" x14ac:dyDescent="0.25">
      <c r="B9" s="13"/>
      <c r="C9" s="13"/>
      <c r="D9" s="14"/>
      <c r="E9" s="15"/>
      <c r="G9" s="23"/>
      <c r="I9" s="13"/>
      <c r="J9" s="13"/>
      <c r="K9" s="14"/>
      <c r="L9" s="15"/>
      <c r="N9" s="23"/>
    </row>
    <row r="10" spans="2:18" x14ac:dyDescent="0.25">
      <c r="B10" s="7" t="s">
        <v>6</v>
      </c>
      <c r="C10" s="42">
        <f>8-6</f>
        <v>2</v>
      </c>
      <c r="D10" s="8"/>
      <c r="E10" s="43">
        <f>(D11/100)*C10*C11</f>
        <v>60</v>
      </c>
      <c r="F10" s="8"/>
      <c r="G10" s="22"/>
      <c r="I10" s="7" t="s">
        <v>27</v>
      </c>
      <c r="J10" s="42">
        <f>10-6</f>
        <v>4</v>
      </c>
      <c r="K10" s="8"/>
      <c r="L10" s="8"/>
      <c r="M10" s="8"/>
      <c r="N10" s="22"/>
      <c r="Q10" s="1">
        <v>59.9</v>
      </c>
      <c r="R10" t="s">
        <v>23</v>
      </c>
    </row>
    <row r="11" spans="2:18" x14ac:dyDescent="0.25">
      <c r="B11" s="10" t="s">
        <v>21</v>
      </c>
      <c r="C11" s="36">
        <v>1.5</v>
      </c>
      <c r="D11" s="10">
        <v>2000</v>
      </c>
      <c r="E11" s="12"/>
      <c r="F11" s="11"/>
      <c r="G11" s="24"/>
      <c r="I11" s="10" t="s">
        <v>28</v>
      </c>
      <c r="J11" s="36">
        <v>1.5</v>
      </c>
      <c r="K11" s="45">
        <v>5000</v>
      </c>
      <c r="L11" s="46">
        <f>(K11/100)*J10*J11</f>
        <v>300</v>
      </c>
      <c r="M11" s="11"/>
      <c r="N11" s="24"/>
      <c r="Q11" s="1">
        <v>90.5</v>
      </c>
      <c r="R11" t="s">
        <v>24</v>
      </c>
    </row>
    <row r="12" spans="2:18" x14ac:dyDescent="0.25">
      <c r="B12" s="4" t="s">
        <v>22</v>
      </c>
      <c r="C12" s="4">
        <v>0</v>
      </c>
      <c r="D12" s="5"/>
      <c r="E12" s="40"/>
      <c r="F12" s="5"/>
      <c r="G12" s="41"/>
      <c r="I12" s="4" t="s">
        <v>29</v>
      </c>
      <c r="J12" s="39">
        <f>(Q11-Q10)/Q12</f>
        <v>4.6504559270516721E-2</v>
      </c>
      <c r="K12" s="45">
        <v>2500</v>
      </c>
      <c r="L12" s="6">
        <f>K12*J12</f>
        <v>116.26139817629181</v>
      </c>
      <c r="M12" s="5"/>
      <c r="N12" s="41"/>
      <c r="Q12" s="2">
        <v>658</v>
      </c>
      <c r="R12" t="s">
        <v>25</v>
      </c>
    </row>
    <row r="13" spans="2:18" x14ac:dyDescent="0.25">
      <c r="B13" s="13"/>
      <c r="C13" s="13"/>
      <c r="D13" s="14"/>
      <c r="E13" s="15"/>
      <c r="G13" s="23"/>
      <c r="I13" s="13"/>
      <c r="J13" s="13"/>
      <c r="K13" s="14"/>
      <c r="L13" s="15"/>
      <c r="N13" s="23"/>
      <c r="Q13" t="s">
        <v>26</v>
      </c>
    </row>
    <row r="14" spans="2:18" x14ac:dyDescent="0.25">
      <c r="B14" s="13" t="s">
        <v>13</v>
      </c>
      <c r="C14" s="13"/>
      <c r="D14" s="14"/>
      <c r="E14" s="15"/>
      <c r="G14" s="23"/>
      <c r="I14" s="13" t="s">
        <v>13</v>
      </c>
      <c r="J14" s="13"/>
      <c r="K14" s="14"/>
      <c r="L14" s="15"/>
      <c r="N14" s="23"/>
      <c r="Q14" s="38">
        <f>(Q11-Q10)/Q12</f>
        <v>4.6504559270516721E-2</v>
      </c>
    </row>
    <row r="15" spans="2:18" x14ac:dyDescent="0.25">
      <c r="B15" s="13"/>
      <c r="C15" s="13" t="s">
        <v>9</v>
      </c>
      <c r="D15" s="14" t="s">
        <v>14</v>
      </c>
      <c r="E15" s="15"/>
      <c r="F15" s="14" t="s">
        <v>16</v>
      </c>
      <c r="G15" s="23"/>
      <c r="I15" s="13"/>
      <c r="J15" s="13" t="s">
        <v>9</v>
      </c>
      <c r="K15" s="14" t="s">
        <v>14</v>
      </c>
      <c r="L15" s="15"/>
      <c r="M15" s="14" t="s">
        <v>16</v>
      </c>
      <c r="N15" s="23"/>
    </row>
    <row r="16" spans="2:18" x14ac:dyDescent="0.25">
      <c r="B16" s="13" t="s">
        <v>7</v>
      </c>
      <c r="C16" s="35">
        <v>25</v>
      </c>
      <c r="D16" s="14">
        <v>14</v>
      </c>
      <c r="E16" s="19">
        <f>D16*C16</f>
        <v>350</v>
      </c>
      <c r="F16" s="18">
        <f>450/7</f>
        <v>64.285714285714292</v>
      </c>
      <c r="G16" s="25">
        <f>F16*D16</f>
        <v>900.00000000000011</v>
      </c>
      <c r="I16" s="13" t="s">
        <v>7</v>
      </c>
      <c r="J16" s="35">
        <v>25</v>
      </c>
      <c r="K16" s="14">
        <v>21</v>
      </c>
      <c r="L16" s="19">
        <f>K16*J16</f>
        <v>525</v>
      </c>
      <c r="M16" s="18">
        <f>450/7</f>
        <v>64.285714285714292</v>
      </c>
      <c r="N16" s="25">
        <f>M16*K16</f>
        <v>1350.0000000000002</v>
      </c>
    </row>
    <row r="17" spans="2:14" x14ac:dyDescent="0.25">
      <c r="B17" s="10" t="s">
        <v>8</v>
      </c>
      <c r="C17" s="36">
        <v>15</v>
      </c>
      <c r="D17" s="11">
        <v>0</v>
      </c>
      <c r="E17" s="21">
        <f>D17*C17</f>
        <v>0</v>
      </c>
      <c r="F17" s="20">
        <f>275/7</f>
        <v>39.285714285714285</v>
      </c>
      <c r="G17" s="24"/>
      <c r="I17" s="10" t="s">
        <v>8</v>
      </c>
      <c r="J17" s="36">
        <v>15</v>
      </c>
      <c r="K17" s="11">
        <v>14</v>
      </c>
      <c r="L17" s="21">
        <f>K17*J17</f>
        <v>210</v>
      </c>
      <c r="M17" s="20">
        <f>275/7</f>
        <v>39.285714285714285</v>
      </c>
      <c r="N17" s="44">
        <f>M17*K17</f>
        <v>550</v>
      </c>
    </row>
    <row r="18" spans="2:14" x14ac:dyDescent="0.25">
      <c r="J18" s="13"/>
      <c r="K18" s="14"/>
      <c r="L18" s="15"/>
    </row>
    <row r="19" spans="2:14" x14ac:dyDescent="0.25">
      <c r="B19" s="4" t="s">
        <v>10</v>
      </c>
      <c r="C19" s="5"/>
      <c r="D19" s="5"/>
      <c r="E19" s="6">
        <f>SUM(E5:E18)</f>
        <v>1082.0443164747121</v>
      </c>
      <c r="G19" s="26">
        <f>SUM(G5:G18)</f>
        <v>900.00000000000011</v>
      </c>
      <c r="I19" s="4" t="s">
        <v>10</v>
      </c>
      <c r="J19" s="4"/>
      <c r="K19" s="5"/>
      <c r="L19" s="6">
        <f>SUM(L5:L18)</f>
        <v>2861.261398176292</v>
      </c>
      <c r="N19" s="26">
        <f>SUM(N5:N18)</f>
        <v>1900.0000000000002</v>
      </c>
    </row>
    <row r="20" spans="2:14" x14ac:dyDescent="0.25">
      <c r="B20" s="47" t="s">
        <v>30</v>
      </c>
      <c r="E20" s="3">
        <f>+E19-G19</f>
        <v>182.04431647471199</v>
      </c>
      <c r="I20" s="47" t="s">
        <v>30</v>
      </c>
      <c r="L20" s="3">
        <f>+L19-N19</f>
        <v>961.26139817629178</v>
      </c>
    </row>
  </sheetData>
  <mergeCells count="8">
    <mergeCell ref="F1:G1"/>
    <mergeCell ref="C1:E1"/>
    <mergeCell ref="C2:E2"/>
    <mergeCell ref="F2:G2"/>
    <mergeCell ref="M1:N1"/>
    <mergeCell ref="M2:N2"/>
    <mergeCell ref="J1:L1"/>
    <mergeCell ref="J2:L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2019-04-10T01:52:29Z</dcterms:created>
  <dcterms:modified xsi:type="dcterms:W3CDTF">2019-04-10T02:33:32Z</dcterms:modified>
</cp:coreProperties>
</file>